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4235" windowHeight="5925"/>
  </bookViews>
  <sheets>
    <sheet name="Пенсии ФСД ЕДВ" sheetId="1" r:id="rId1"/>
  </sheets>
  <definedNames>
    <definedName name="_xlnm.Print_Area" localSheetId="0">'Пенсии ФСД ЕДВ'!$A$1:$L$42</definedName>
  </definedNames>
  <calcPr calcId="144525"/>
</workbook>
</file>

<file path=xl/calcChain.xml><?xml version="1.0" encoding="utf-8"?>
<calcChain xmlns="http://schemas.openxmlformats.org/spreadsheetml/2006/main">
  <c r="L35" i="1" l="1"/>
  <c r="B37" i="1"/>
  <c r="L23" i="1"/>
  <c r="L21" i="1"/>
  <c r="L13" i="1"/>
  <c r="K34" i="1"/>
  <c r="J34" i="1"/>
  <c r="H34" i="1"/>
  <c r="G34" i="1"/>
  <c r="F34" i="1"/>
  <c r="E34" i="1"/>
  <c r="D34" i="1"/>
  <c r="D33" i="1"/>
  <c r="K29" i="1"/>
  <c r="J29" i="1"/>
  <c r="H29" i="1"/>
  <c r="G29" i="1"/>
  <c r="F29" i="1"/>
  <c r="D29" i="1"/>
  <c r="D32" i="1" l="1"/>
  <c r="B32" i="1"/>
  <c r="C32" i="1"/>
  <c r="F33" i="1" l="1"/>
  <c r="G33" i="1"/>
  <c r="H33" i="1"/>
  <c r="J33" i="1"/>
  <c r="E33" i="1" l="1"/>
  <c r="E29" i="1"/>
  <c r="L8" i="1" l="1"/>
  <c r="O8" i="1" l="1"/>
  <c r="N8" i="1"/>
  <c r="Q8" i="1"/>
  <c r="P8" i="1"/>
  <c r="M8" i="1"/>
  <c r="L32" i="1"/>
  <c r="L31" i="1"/>
  <c r="L30" i="1"/>
  <c r="L10" i="1"/>
  <c r="L28" i="1" l="1"/>
  <c r="L27" i="1"/>
  <c r="L26" i="1"/>
  <c r="L25" i="1"/>
  <c r="L22" i="1"/>
  <c r="L20" i="1"/>
  <c r="L19" i="1"/>
  <c r="L18" i="1"/>
  <c r="L17" i="1"/>
  <c r="L16" i="1"/>
  <c r="L15" i="1"/>
  <c r="L14" i="1"/>
  <c r="L12" i="1"/>
  <c r="L11" i="1"/>
  <c r="L9" i="1"/>
  <c r="L24" i="1" l="1"/>
  <c r="L29" i="1" s="1"/>
  <c r="C33" i="1" l="1"/>
  <c r="I33" i="1"/>
  <c r="C29" i="1"/>
  <c r="C34" i="1" s="1"/>
  <c r="I29" i="1"/>
  <c r="N28" i="1" l="1"/>
  <c r="P28" i="1"/>
  <c r="M28" i="1"/>
  <c r="O28" i="1"/>
  <c r="Q28" i="1"/>
  <c r="M27" i="1"/>
  <c r="O27" i="1"/>
  <c r="Q27" i="1"/>
  <c r="N27" i="1"/>
  <c r="P27" i="1"/>
  <c r="N26" i="1"/>
  <c r="P26" i="1"/>
  <c r="M26" i="1"/>
  <c r="O26" i="1"/>
  <c r="Q26" i="1"/>
  <c r="M30" i="1"/>
  <c r="O30" i="1"/>
  <c r="Q30" i="1"/>
  <c r="N30" i="1"/>
  <c r="P30" i="1"/>
  <c r="N25" i="1"/>
  <c r="P25" i="1"/>
  <c r="M25" i="1"/>
  <c r="O25" i="1"/>
  <c r="Q25" i="1"/>
  <c r="M24" i="1"/>
  <c r="O24" i="1"/>
  <c r="Q24" i="1"/>
  <c r="N24" i="1"/>
  <c r="P24" i="1"/>
  <c r="N23" i="1"/>
  <c r="P23" i="1"/>
  <c r="M23" i="1"/>
  <c r="O23" i="1"/>
  <c r="Q23" i="1"/>
  <c r="M32" i="1"/>
  <c r="O32" i="1"/>
  <c r="Q32" i="1"/>
  <c r="N32" i="1"/>
  <c r="P32" i="1"/>
  <c r="N22" i="1"/>
  <c r="P22" i="1"/>
  <c r="M22" i="1"/>
  <c r="O22" i="1"/>
  <c r="Q22" i="1"/>
  <c r="M21" i="1"/>
  <c r="O21" i="1"/>
  <c r="N21" i="1"/>
  <c r="P21" i="1"/>
  <c r="Q21" i="1"/>
  <c r="M20" i="1"/>
  <c r="O20" i="1"/>
  <c r="Q20" i="1"/>
  <c r="N20" i="1"/>
  <c r="P20" i="1"/>
  <c r="M19" i="1"/>
  <c r="O19" i="1"/>
  <c r="Q19" i="1"/>
  <c r="N19" i="1"/>
  <c r="P19" i="1"/>
  <c r="N18" i="1"/>
  <c r="P18" i="1"/>
  <c r="M18" i="1"/>
  <c r="O18" i="1"/>
  <c r="Q18" i="1"/>
  <c r="N17" i="1"/>
  <c r="P17" i="1"/>
  <c r="M17" i="1"/>
  <c r="O17" i="1"/>
  <c r="Q17" i="1"/>
  <c r="N16" i="1"/>
  <c r="P16" i="1"/>
  <c r="M16" i="1"/>
  <c r="O16" i="1"/>
  <c r="Q16" i="1"/>
  <c r="N15" i="1"/>
  <c r="P15" i="1"/>
  <c r="M15" i="1"/>
  <c r="O15" i="1"/>
  <c r="Q15" i="1"/>
  <c r="M14" i="1"/>
  <c r="O14" i="1"/>
  <c r="Q14" i="1"/>
  <c r="N14" i="1"/>
  <c r="P14" i="1"/>
  <c r="N13" i="1"/>
  <c r="P13" i="1"/>
  <c r="M13" i="1"/>
  <c r="O13" i="1"/>
  <c r="Q13" i="1"/>
  <c r="M31" i="1"/>
  <c r="O31" i="1"/>
  <c r="Q31" i="1"/>
  <c r="N31" i="1"/>
  <c r="P31" i="1"/>
  <c r="N12" i="1"/>
  <c r="P12" i="1"/>
  <c r="M12" i="1"/>
  <c r="O12" i="1"/>
  <c r="Q12" i="1"/>
  <c r="M11" i="1"/>
  <c r="O11" i="1"/>
  <c r="Q11" i="1"/>
  <c r="N11" i="1"/>
  <c r="P11" i="1"/>
  <c r="N10" i="1"/>
  <c r="P10" i="1"/>
  <c r="M10" i="1"/>
  <c r="O10" i="1"/>
  <c r="Q10" i="1"/>
  <c r="N9" i="1"/>
  <c r="P9" i="1"/>
  <c r="M9" i="1"/>
  <c r="O9" i="1"/>
  <c r="Q9" i="1"/>
  <c r="I34" i="1"/>
  <c r="B29" i="1"/>
  <c r="B33" i="1"/>
  <c r="L33" i="1" l="1"/>
  <c r="L34" i="1" s="1"/>
  <c r="M29" i="1"/>
  <c r="O29" i="1"/>
  <c r="Q29" i="1"/>
  <c r="N29" i="1"/>
  <c r="P29" i="1"/>
  <c r="B34" i="1"/>
  <c r="O33" i="1" l="1"/>
  <c r="Q33" i="1"/>
  <c r="N33" i="1"/>
  <c r="P33" i="1"/>
  <c r="M33" i="1"/>
  <c r="P34" i="1" l="1"/>
  <c r="N34" i="1"/>
  <c r="M34" i="1"/>
  <c r="O34" i="1"/>
  <c r="Q34" i="1"/>
</calcChain>
</file>

<file path=xl/sharedStrings.xml><?xml version="1.0" encoding="utf-8"?>
<sst xmlns="http://schemas.openxmlformats.org/spreadsheetml/2006/main" count="47" uniqueCount="47">
  <si>
    <t>Всего</t>
  </si>
  <si>
    <t>Баргузинский</t>
  </si>
  <si>
    <t>Баунтовский</t>
  </si>
  <si>
    <t>Бичурский</t>
  </si>
  <si>
    <t>Джидинский</t>
  </si>
  <si>
    <t>Еравнинский</t>
  </si>
  <si>
    <t>Заиграевский</t>
  </si>
  <si>
    <t>Закаменский</t>
  </si>
  <si>
    <t>Иволгинский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</si>
  <si>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</si>
  <si>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</si>
  <si>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</si>
  <si>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</si>
  <si>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</si>
  <si>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</si>
  <si>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</si>
  <si>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</si>
  <si>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Селенгинский</t>
  </si>
  <si>
    <t>Тарбагатайский</t>
  </si>
  <si>
    <t>Тункинский</t>
  </si>
  <si>
    <t>Хоринский</t>
  </si>
  <si>
    <t>Советский</t>
  </si>
  <si>
    <t>Железнодорожный</t>
  </si>
  <si>
    <t>Октябрьский</t>
  </si>
  <si>
    <t>Северобайкальский</t>
  </si>
  <si>
    <t>Итого</t>
  </si>
  <si>
    <t>Итого по сельским районам</t>
  </si>
  <si>
    <t>Итого по г. Улан-Удэ</t>
  </si>
  <si>
    <t>Районы</t>
  </si>
  <si>
    <t>Пенсионное обеспечение</t>
  </si>
  <si>
    <t>ЕДВ</t>
  </si>
  <si>
    <t>(руб.)</t>
  </si>
  <si>
    <r>
      <t xml:space="preserve">Компенсация по Северному проезду, </t>
    </r>
    <r>
      <rPr>
        <b/>
        <i/>
        <sz val="11"/>
        <color theme="1"/>
        <rFont val="Times New Roman"/>
        <family val="1"/>
        <charset val="204"/>
      </rPr>
      <t>переезду из районов кр. Севера</t>
    </r>
  </si>
  <si>
    <t>Погребение</t>
  </si>
  <si>
    <t xml:space="preserve">МСК </t>
  </si>
  <si>
    <t>МСП</t>
  </si>
  <si>
    <t>Централизованные выплаты: (руб.)</t>
  </si>
  <si>
    <t>Социальная  поддрежка героев РФ, соц. труда РФ</t>
  </si>
  <si>
    <t>Компенсационные выплаты</t>
  </si>
  <si>
    <t>Выплаты правопреемникам 500</t>
  </si>
  <si>
    <t>Единовременная выплата пенсионных накоплений</t>
  </si>
  <si>
    <t>Проф.системы</t>
  </si>
  <si>
    <t>Единовременная выплата (10 000 руб.)</t>
  </si>
  <si>
    <t>Блокадники</t>
  </si>
  <si>
    <t>Ежемесячное пособие беременным и  на ребенка в возрасте от 8-17 лет</t>
  </si>
  <si>
    <t>Ежемесячное пособие в связи с рождением и воспитанием ребенка</t>
  </si>
  <si>
    <t>Выплачено пенсий и других выплат социального характера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</si>
</sst>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1">
    <xf numFmtId="0" fontId="0" fillId="0" borderId="0" xfId="0"/>
    <xf numFmtId="4" fontId="2" fillId="0" borderId="5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" fontId="2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3" fillId="0" borderId="7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0" fontId="1" fillId="0" borderId="0" xfId="0" applyNumberFormat="1" applyFont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/>
    </xf>
    <xf numFmtId="4" fontId="2" fillId="2" borderId="5" xfId="0" applyNumberFormat="1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R42"/>
  <sheetViews>
    <sheetView tabSelected="1" zoomScaleNormal="100" zoomScaleSheetLayoutView="100" workbookViewId="0">
      <selection activeCell="A44" sqref="A44"/>
    </sheetView>
  </sheetViews>
  <sheetFormatPr defaultRowHeight="15" outlineLevelCol="1" x14ac:dyDescent="0.25"/>
  <cols>
    <col min="1" max="1" width="29" style="5" customWidth="1"/>
    <col min="2" max="2" width="19.85546875" style="9" customWidth="1"/>
    <col min="3" max="10" width="21.42578125" style="9" customWidth="1"/>
    <col min="11" max="11" width="18.85546875" style="9" customWidth="1"/>
    <col min="12" max="12" width="19.28515625" style="9" customWidth="1"/>
    <col min="13" max="13" width="16.28515625" style="6" hidden="1" customWidth="1" outlineLevel="1"/>
    <col min="14" max="16" width="9.140625" style="6" hidden="1" customWidth="1" outlineLevel="1"/>
    <col min="17" max="17" width="11.85546875" style="6" hidden="1" customWidth="1" outlineLevel="1"/>
    <col min="18" max="18" width="9.140625" style="6" collapsed="1"/>
    <col min="19" max="16384" width="9.140625" style="6"/>
  </cols>
  <sheetData>
    <row r="2" spans="1:17" ht="17.25" x14ac:dyDescent="0.25">
      <c r="K2" s="12"/>
    </row>
    <row r="3" spans="1:17" ht="17.25" customHeight="1" x14ac:dyDescent="0.25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7" ht="17.25" customHeight="1" x14ac:dyDescent="0.25">
      <c r="B4" s="39"/>
      <c r="C4" s="39"/>
      <c r="D4" s="39"/>
      <c r="E4" s="39"/>
      <c r="F4" s="39"/>
      <c r="G4" s="39"/>
      <c r="H4" s="39"/>
      <c r="I4" s="39"/>
      <c r="J4" s="35"/>
      <c r="K4" s="31"/>
    </row>
    <row r="5" spans="1:17" ht="17.25" x14ac:dyDescent="0.25">
      <c r="K5" s="12"/>
    </row>
    <row r="6" spans="1:17" ht="18" thickBot="1" x14ac:dyDescent="0.3">
      <c r="K6" s="12"/>
      <c r="L6" s="28" t="s">
        <v>31</v>
      </c>
    </row>
    <row r="7" spans="1:17" ht="58.5" customHeight="1" x14ac:dyDescent="0.25">
      <c r="A7" s="19" t="s">
        <v>28</v>
      </c>
      <c r="B7" s="24" t="s">
        <v>29</v>
      </c>
      <c r="C7" s="20" t="s">
        <v>30</v>
      </c>
      <c r="D7" s="20" t="s">
        <v>38</v>
      </c>
      <c r="E7" s="20" t="s">
        <v>33</v>
      </c>
      <c r="F7" s="20" t="s">
        <v>43</v>
      </c>
      <c r="G7" s="20" t="s">
        <v>42</v>
      </c>
      <c r="H7" s="20" t="s">
        <v>41</v>
      </c>
      <c r="I7" s="20" t="s">
        <v>32</v>
      </c>
      <c r="J7" s="20" t="s">
        <v>40</v>
      </c>
      <c r="K7" s="20" t="s">
        <v>39</v>
      </c>
      <c r="L7" s="21" t="s">
        <v>25</v>
      </c>
    </row>
    <row r="8" spans="1:17" s="7" customFormat="1" ht="15.75" x14ac:dyDescent="0.25">
      <c r="A8" s="3" t="s">
        <v>1</v>
      </c>
      <c r="B8" s="4">
        <v>1757770770.73</v>
      </c>
      <c r="C8" s="13">
        <v>82208394.129999995</v>
      </c>
      <c r="D8" s="13">
        <v>27770627.07</v>
      </c>
      <c r="E8" s="13">
        <v>2305739.4500000002</v>
      </c>
      <c r="F8" s="13">
        <v>101404</v>
      </c>
      <c r="G8" s="13">
        <v>20000</v>
      </c>
      <c r="H8" s="13">
        <v>548867.37</v>
      </c>
      <c r="I8" s="13">
        <v>4361110.68</v>
      </c>
      <c r="J8" s="13">
        <v>5912762.1600000001</v>
      </c>
      <c r="K8" s="13"/>
      <c r="L8" s="32">
        <f t="shared" ref="L8:L28" si="0">SUM(B8:K8)</f>
        <v>1880999675.5900002</v>
      </c>
      <c r="M8" s="29">
        <f t="shared" ref="M8:M34" si="1">B8/$L8</f>
        <v>0.93448754592615879</v>
      </c>
      <c r="N8" s="29">
        <f t="shared" ref="N8:N34" si="2">C8/$L8</f>
        <v>4.3704629616277982E-2</v>
      </c>
      <c r="O8" s="29" t="e">
        <f>#REF!/$L8</f>
        <v>#REF!</v>
      </c>
      <c r="P8" s="29">
        <f>I8/$L8</f>
        <v>2.3185068751445056E-3</v>
      </c>
      <c r="Q8" s="29" t="e">
        <f>#REF!/$L8</f>
        <v>#REF!</v>
      </c>
    </row>
    <row r="9" spans="1:17" s="7" customFormat="1" ht="15.75" x14ac:dyDescent="0.25">
      <c r="A9" s="1" t="s">
        <v>2</v>
      </c>
      <c r="B9" s="2">
        <v>741893273.19000006</v>
      </c>
      <c r="C9" s="14">
        <v>23812425.829999998</v>
      </c>
      <c r="D9" s="14">
        <v>7172492.46</v>
      </c>
      <c r="E9" s="14">
        <v>875087.72</v>
      </c>
      <c r="F9" s="14"/>
      <c r="G9" s="14">
        <v>10000</v>
      </c>
      <c r="H9" s="14">
        <v>180802.34</v>
      </c>
      <c r="I9" s="14">
        <v>2194159.35</v>
      </c>
      <c r="J9" s="14">
        <v>4424018.72</v>
      </c>
      <c r="K9" s="14"/>
      <c r="L9" s="32">
        <f t="shared" si="0"/>
        <v>780562259.61000025</v>
      </c>
      <c r="M9" s="29">
        <f t="shared" si="1"/>
        <v>0.95046008701558193</v>
      </c>
      <c r="N9" s="29">
        <f t="shared" si="2"/>
        <v>3.0506760398456397E-2</v>
      </c>
      <c r="O9" s="29" t="e">
        <f>#REF!/$L9</f>
        <v>#REF!</v>
      </c>
      <c r="P9" s="29">
        <f t="shared" ref="P9:P34" si="3">I9/$L9</f>
        <v>2.8109985116322287E-3</v>
      </c>
      <c r="Q9" s="29" t="e">
        <f>#REF!/$L9</f>
        <v>#REF!</v>
      </c>
    </row>
    <row r="10" spans="1:17" s="7" customFormat="1" ht="15.75" x14ac:dyDescent="0.25">
      <c r="A10" s="1" t="s">
        <v>3</v>
      </c>
      <c r="B10" s="2">
        <v>1235224008.9300001</v>
      </c>
      <c r="C10" s="14">
        <v>68447585.239999995</v>
      </c>
      <c r="D10" s="14">
        <v>28609111.870000001</v>
      </c>
      <c r="E10" s="14">
        <v>2183272.64</v>
      </c>
      <c r="F10" s="14"/>
      <c r="G10" s="14">
        <v>40000</v>
      </c>
      <c r="H10" s="14">
        <v>528691.99</v>
      </c>
      <c r="I10" s="14"/>
      <c r="J10" s="14">
        <v>4569679.68</v>
      </c>
      <c r="K10" s="14"/>
      <c r="L10" s="32">
        <f t="shared" si="0"/>
        <v>1339602350.3500001</v>
      </c>
      <c r="M10" s="29">
        <f t="shared" si="1"/>
        <v>0.92208259309732554</v>
      </c>
      <c r="N10" s="29">
        <f t="shared" si="2"/>
        <v>5.1095450244706256E-2</v>
      </c>
      <c r="O10" s="29" t="e">
        <f>#REF!/$L10</f>
        <v>#REF!</v>
      </c>
      <c r="P10" s="29">
        <f t="shared" si="3"/>
        <v>0</v>
      </c>
      <c r="Q10" s="29" t="e">
        <f>#REF!/$L10</f>
        <v>#REF!</v>
      </c>
    </row>
    <row r="11" spans="1:17" s="7" customFormat="1" ht="15.75" x14ac:dyDescent="0.25">
      <c r="A11" s="1" t="s">
        <v>4</v>
      </c>
      <c r="B11" s="2">
        <v>1238895921.72</v>
      </c>
      <c r="C11" s="14">
        <v>81937392.310000002</v>
      </c>
      <c r="D11" s="14">
        <v>28582940.649999999</v>
      </c>
      <c r="E11" s="14">
        <v>1960010.43</v>
      </c>
      <c r="F11" s="14"/>
      <c r="G11" s="14"/>
      <c r="H11" s="14">
        <v>538567.17000000004</v>
      </c>
      <c r="I11" s="14"/>
      <c r="J11" s="14">
        <v>4563920.3899999997</v>
      </c>
      <c r="K11" s="14"/>
      <c r="L11" s="32">
        <f t="shared" si="0"/>
        <v>1356478752.6700003</v>
      </c>
      <c r="M11" s="29">
        <f t="shared" si="1"/>
        <v>0.91331760212346991</v>
      </c>
      <c r="N11" s="29">
        <f t="shared" si="2"/>
        <v>6.0404478985549924E-2</v>
      </c>
      <c r="O11" s="29" t="e">
        <f>#REF!/$L11</f>
        <v>#REF!</v>
      </c>
      <c r="P11" s="29">
        <f t="shared" si="3"/>
        <v>0</v>
      </c>
      <c r="Q11" s="29" t="e">
        <f>#REF!/$L11</f>
        <v>#REF!</v>
      </c>
    </row>
    <row r="12" spans="1:17" s="7" customFormat="1" ht="15.75" x14ac:dyDescent="0.25">
      <c r="A12" s="1" t="s">
        <v>5</v>
      </c>
      <c r="B12" s="2">
        <v>723205665.00999999</v>
      </c>
      <c r="C12" s="14">
        <v>48882224.25</v>
      </c>
      <c r="D12" s="14">
        <v>14533676.630000001</v>
      </c>
      <c r="E12" s="14">
        <v>932770.68</v>
      </c>
      <c r="F12" s="14"/>
      <c r="G12" s="14"/>
      <c r="H12" s="14"/>
      <c r="I12" s="14"/>
      <c r="J12" s="14">
        <v>2533241.5299999998</v>
      </c>
      <c r="K12" s="14"/>
      <c r="L12" s="32">
        <f t="shared" si="0"/>
        <v>790087578.0999999</v>
      </c>
      <c r="M12" s="29">
        <f t="shared" si="1"/>
        <v>0.91534873481894585</v>
      </c>
      <c r="N12" s="29">
        <f t="shared" si="2"/>
        <v>6.1869374490802424E-2</v>
      </c>
      <c r="O12" s="29" t="e">
        <f>#REF!/$L12</f>
        <v>#REF!</v>
      </c>
      <c r="P12" s="29">
        <f t="shared" si="3"/>
        <v>0</v>
      </c>
      <c r="Q12" s="29" t="e">
        <f>#REF!/$L12</f>
        <v>#REF!</v>
      </c>
    </row>
    <row r="13" spans="1:17" s="7" customFormat="1" ht="15.75" x14ac:dyDescent="0.25">
      <c r="A13" s="1" t="s">
        <v>6</v>
      </c>
      <c r="B13" s="2">
        <v>2604849145.0100002</v>
      </c>
      <c r="C13" s="14">
        <v>149903381.09</v>
      </c>
      <c r="D13" s="14">
        <v>62196662.68</v>
      </c>
      <c r="E13" s="14">
        <v>4154873.09</v>
      </c>
      <c r="F13" s="14"/>
      <c r="G13" s="14">
        <v>20000</v>
      </c>
      <c r="H13" s="14"/>
      <c r="I13" s="14">
        <v>259406</v>
      </c>
      <c r="J13" s="14">
        <v>13364945.51</v>
      </c>
      <c r="K13" s="14"/>
      <c r="L13" s="32">
        <f>SUM(B13:K13)</f>
        <v>2834748413.3800006</v>
      </c>
      <c r="M13" s="29">
        <f t="shared" si="1"/>
        <v>0.91889958654359705</v>
      </c>
      <c r="N13" s="29">
        <f t="shared" si="2"/>
        <v>5.2880664958645601E-2</v>
      </c>
      <c r="O13" s="29" t="e">
        <f>#REF!/$L13</f>
        <v>#REF!</v>
      </c>
      <c r="P13" s="29">
        <f t="shared" si="3"/>
        <v>9.1509355389566416E-5</v>
      </c>
      <c r="Q13" s="29" t="e">
        <f>#REF!/$L13</f>
        <v>#REF!</v>
      </c>
    </row>
    <row r="14" spans="1:17" s="7" customFormat="1" ht="15.75" x14ac:dyDescent="0.25">
      <c r="A14" s="1" t="s">
        <v>7</v>
      </c>
      <c r="B14" s="2">
        <v>1445181948.8900001</v>
      </c>
      <c r="C14" s="14">
        <v>110696771.23</v>
      </c>
      <c r="D14" s="14">
        <v>29394231.809999999</v>
      </c>
      <c r="E14" s="14">
        <v>2594188.67</v>
      </c>
      <c r="F14" s="14"/>
      <c r="G14" s="14">
        <v>10000</v>
      </c>
      <c r="H14" s="14"/>
      <c r="I14" s="14"/>
      <c r="J14" s="14">
        <v>7635143.6500000004</v>
      </c>
      <c r="K14" s="14"/>
      <c r="L14" s="32">
        <f t="shared" si="0"/>
        <v>1595512284.2500002</v>
      </c>
      <c r="M14" s="29">
        <f t="shared" si="1"/>
        <v>0.90577926798560149</v>
      </c>
      <c r="N14" s="29">
        <f t="shared" si="2"/>
        <v>6.9380080819644113E-2</v>
      </c>
      <c r="O14" s="29" t="e">
        <f>#REF!/$L14</f>
        <v>#REF!</v>
      </c>
      <c r="P14" s="29">
        <f t="shared" si="3"/>
        <v>0</v>
      </c>
      <c r="Q14" s="29" t="e">
        <f>#REF!/$L14</f>
        <v>#REF!</v>
      </c>
    </row>
    <row r="15" spans="1:17" s="7" customFormat="1" ht="15.75" x14ac:dyDescent="0.25">
      <c r="A15" s="1" t="s">
        <v>8</v>
      </c>
      <c r="B15" s="2">
        <v>1773095639.5</v>
      </c>
      <c r="C15" s="14">
        <v>122817556.45999999</v>
      </c>
      <c r="D15" s="14">
        <v>71922759.180000007</v>
      </c>
      <c r="E15" s="14">
        <v>2544402.96</v>
      </c>
      <c r="F15" s="14"/>
      <c r="G15" s="14">
        <v>30000</v>
      </c>
      <c r="H15" s="14">
        <v>946725.8</v>
      </c>
      <c r="I15" s="14">
        <v>41666.199999999997</v>
      </c>
      <c r="J15" s="14">
        <v>6504915.8799999999</v>
      </c>
      <c r="K15" s="14"/>
      <c r="L15" s="32">
        <f t="shared" si="0"/>
        <v>1977903665.9800003</v>
      </c>
      <c r="M15" s="29">
        <f t="shared" si="1"/>
        <v>0.89645197084028705</v>
      </c>
      <c r="N15" s="29">
        <f t="shared" si="2"/>
        <v>6.2094812084362593E-2</v>
      </c>
      <c r="O15" s="29" t="e">
        <f>#REF!/$L15</f>
        <v>#REF!</v>
      </c>
      <c r="P15" s="29">
        <f t="shared" si="3"/>
        <v>2.1065838906444148E-5</v>
      </c>
      <c r="Q15" s="29" t="e">
        <f>#REF!/$L15</f>
        <v>#REF!</v>
      </c>
    </row>
    <row r="16" spans="1:17" s="7" customFormat="1" ht="15.75" x14ac:dyDescent="0.25">
      <c r="A16" s="1" t="s">
        <v>9</v>
      </c>
      <c r="B16" s="2">
        <v>3654198387.5500002</v>
      </c>
      <c r="C16" s="14">
        <v>175511309.30000001</v>
      </c>
      <c r="D16" s="14">
        <v>62801722</v>
      </c>
      <c r="E16" s="14">
        <v>5788468.5599999996</v>
      </c>
      <c r="F16" s="14"/>
      <c r="G16" s="14">
        <v>10000</v>
      </c>
      <c r="H16" s="14">
        <v>974928.06</v>
      </c>
      <c r="I16" s="14">
        <v>75130.899999999994</v>
      </c>
      <c r="J16" s="14">
        <v>17148438.149999999</v>
      </c>
      <c r="K16" s="14"/>
      <c r="L16" s="32">
        <f t="shared" si="0"/>
        <v>3916508384.5200005</v>
      </c>
      <c r="M16" s="29">
        <f t="shared" si="1"/>
        <v>0.93302452817239445</v>
      </c>
      <c r="N16" s="29">
        <f t="shared" si="2"/>
        <v>4.4813209131303912E-2</v>
      </c>
      <c r="O16" s="29" t="e">
        <f>#REF!/$L16</f>
        <v>#REF!</v>
      </c>
      <c r="P16" s="29">
        <f t="shared" si="3"/>
        <v>1.9183132684447934E-5</v>
      </c>
      <c r="Q16" s="29" t="e">
        <f>#REF!/$L16</f>
        <v>#REF!</v>
      </c>
    </row>
    <row r="17" spans="1:17" s="7" customFormat="1" ht="15.75" x14ac:dyDescent="0.25">
      <c r="A17" s="1" t="s">
        <v>10</v>
      </c>
      <c r="B17" s="2">
        <v>842614365.69000006</v>
      </c>
      <c r="C17" s="14">
        <v>48069096.560000002</v>
      </c>
      <c r="D17" s="14">
        <v>20546800.489999998</v>
      </c>
      <c r="E17" s="14">
        <v>1303752.52</v>
      </c>
      <c r="F17" s="14"/>
      <c r="G17" s="14"/>
      <c r="H17" s="14"/>
      <c r="I17" s="14"/>
      <c r="J17" s="14">
        <v>2310292.0099999998</v>
      </c>
      <c r="K17" s="14"/>
      <c r="L17" s="32">
        <f t="shared" si="0"/>
        <v>914844307.26999998</v>
      </c>
      <c r="M17" s="29">
        <f t="shared" si="1"/>
        <v>0.92104673876635645</v>
      </c>
      <c r="N17" s="29">
        <f t="shared" si="2"/>
        <v>5.2543472346069119E-2</v>
      </c>
      <c r="O17" s="29" t="e">
        <f>#REF!/$L17</f>
        <v>#REF!</v>
      </c>
      <c r="P17" s="29">
        <f t="shared" si="3"/>
        <v>0</v>
      </c>
      <c r="Q17" s="29" t="e">
        <f>#REF!/$L17</f>
        <v>#REF!</v>
      </c>
    </row>
    <row r="18" spans="1:17" s="7" customFormat="1" ht="15.75" x14ac:dyDescent="0.25">
      <c r="A18" s="1" t="s">
        <v>11</v>
      </c>
      <c r="B18" s="2">
        <v>1082710133.73</v>
      </c>
      <c r="C18" s="14">
        <v>53203943.240000002</v>
      </c>
      <c r="D18" s="14">
        <v>17875499.07</v>
      </c>
      <c r="E18" s="14">
        <v>1309482.94</v>
      </c>
      <c r="F18" s="14"/>
      <c r="G18" s="14"/>
      <c r="H18" s="14"/>
      <c r="I18" s="14">
        <v>3255073.84</v>
      </c>
      <c r="J18" s="14">
        <v>3005894.57</v>
      </c>
      <c r="K18" s="14"/>
      <c r="L18" s="32">
        <f t="shared" si="0"/>
        <v>1161360027.3899999</v>
      </c>
      <c r="M18" s="29">
        <f t="shared" si="1"/>
        <v>0.93227776761289527</v>
      </c>
      <c r="N18" s="29">
        <f t="shared" si="2"/>
        <v>4.5811756892966855E-2</v>
      </c>
      <c r="O18" s="29" t="e">
        <f>#REF!/$L18</f>
        <v>#REF!</v>
      </c>
      <c r="P18" s="29">
        <f t="shared" si="3"/>
        <v>2.8028120162834772E-3</v>
      </c>
      <c r="Q18" s="29" t="e">
        <f>#REF!/$L18</f>
        <v>#REF!</v>
      </c>
    </row>
    <row r="19" spans="1:17" s="7" customFormat="1" ht="15.75" x14ac:dyDescent="0.25">
      <c r="A19" s="1" t="s">
        <v>12</v>
      </c>
      <c r="B19" s="2">
        <v>1630533266.6400001</v>
      </c>
      <c r="C19" s="14">
        <v>136140006.15000001</v>
      </c>
      <c r="D19" s="14">
        <v>32038663.93</v>
      </c>
      <c r="E19" s="14">
        <v>3279422.13</v>
      </c>
      <c r="F19" s="14"/>
      <c r="G19" s="14"/>
      <c r="H19" s="14"/>
      <c r="I19" s="14"/>
      <c r="J19" s="14">
        <v>6687352.7599999998</v>
      </c>
      <c r="K19" s="14"/>
      <c r="L19" s="32">
        <f t="shared" si="0"/>
        <v>1808678711.6100004</v>
      </c>
      <c r="M19" s="29">
        <f t="shared" si="1"/>
        <v>0.90150520165550929</v>
      </c>
      <c r="N19" s="29">
        <f t="shared" si="2"/>
        <v>7.5270419934790195E-2</v>
      </c>
      <c r="O19" s="29" t="e">
        <f>#REF!/$L19</f>
        <v>#REF!</v>
      </c>
      <c r="P19" s="29">
        <f t="shared" si="3"/>
        <v>0</v>
      </c>
      <c r="Q19" s="29" t="e">
        <f>#REF!/$L19</f>
        <v>#REF!</v>
      </c>
    </row>
    <row r="20" spans="1:17" s="7" customFormat="1" ht="15.75" x14ac:dyDescent="0.25">
      <c r="A20" s="1" t="s">
        <v>13</v>
      </c>
      <c r="B20" s="2">
        <v>766882530.63</v>
      </c>
      <c r="C20" s="14">
        <v>19177762.370000001</v>
      </c>
      <c r="D20" s="14">
        <v>3605705.88</v>
      </c>
      <c r="E20" s="14">
        <v>664589.67000000004</v>
      </c>
      <c r="F20" s="14"/>
      <c r="G20" s="14"/>
      <c r="H20" s="14"/>
      <c r="I20" s="14">
        <v>4670199.6500000004</v>
      </c>
      <c r="J20" s="14">
        <v>4746575.51</v>
      </c>
      <c r="K20" s="14"/>
      <c r="L20" s="32">
        <f t="shared" si="0"/>
        <v>799747363.70999992</v>
      </c>
      <c r="M20" s="29">
        <f t="shared" si="1"/>
        <v>0.95890598134948379</v>
      </c>
      <c r="N20" s="29">
        <f t="shared" si="2"/>
        <v>2.3979775664448626E-2</v>
      </c>
      <c r="O20" s="29" t="e">
        <f>#REF!/$L20</f>
        <v>#REF!</v>
      </c>
      <c r="P20" s="29">
        <f t="shared" si="3"/>
        <v>5.839593679102746E-3</v>
      </c>
      <c r="Q20" s="29" t="e">
        <f>#REF!/$L20</f>
        <v>#REF!</v>
      </c>
    </row>
    <row r="21" spans="1:17" s="7" customFormat="1" ht="15.75" x14ac:dyDescent="0.25">
      <c r="A21" s="1" t="s">
        <v>14</v>
      </c>
      <c r="B21" s="2">
        <v>1393618683.9400001</v>
      </c>
      <c r="C21" s="14">
        <v>90828502.920000002</v>
      </c>
      <c r="D21" s="14">
        <v>26092882.510000002</v>
      </c>
      <c r="E21" s="14">
        <v>1966993.58</v>
      </c>
      <c r="F21" s="14">
        <v>50702</v>
      </c>
      <c r="G21" s="14">
        <v>10140.4</v>
      </c>
      <c r="H21" s="14">
        <v>273016.38</v>
      </c>
      <c r="I21" s="14"/>
      <c r="J21" s="14">
        <v>4461995.78</v>
      </c>
      <c r="K21" s="14"/>
      <c r="L21" s="32">
        <f>SUM(B21:K21)</f>
        <v>1517302917.5100002</v>
      </c>
      <c r="M21" s="29">
        <f t="shared" si="1"/>
        <v>0.91848415227924651</v>
      </c>
      <c r="N21" s="29">
        <f t="shared" si="2"/>
        <v>5.9861812609611202E-2</v>
      </c>
      <c r="O21" s="29" t="e">
        <f>#REF!/$L21</f>
        <v>#REF!</v>
      </c>
      <c r="P21" s="29">
        <f t="shared" si="3"/>
        <v>0</v>
      </c>
      <c r="Q21" s="29" t="e">
        <f>#REF!/$L21</f>
        <v>#REF!</v>
      </c>
    </row>
    <row r="22" spans="1:17" s="7" customFormat="1" ht="15.75" x14ac:dyDescent="0.25">
      <c r="A22" s="1" t="s">
        <v>15</v>
      </c>
      <c r="B22" s="2">
        <v>340146816.12</v>
      </c>
      <c r="C22" s="14">
        <v>18323116.100000001</v>
      </c>
      <c r="D22" s="14">
        <v>9725330.7100000009</v>
      </c>
      <c r="E22" s="14">
        <v>271601.52</v>
      </c>
      <c r="F22" s="14"/>
      <c r="G22" s="14"/>
      <c r="H22" s="14"/>
      <c r="I22" s="14">
        <v>2102314.6800000002</v>
      </c>
      <c r="J22" s="14">
        <v>510559.47</v>
      </c>
      <c r="K22" s="14"/>
      <c r="L22" s="32">
        <f t="shared" si="0"/>
        <v>371079738.60000002</v>
      </c>
      <c r="M22" s="29">
        <f t="shared" si="1"/>
        <v>0.91664076676160511</v>
      </c>
      <c r="N22" s="29">
        <f t="shared" si="2"/>
        <v>4.9377840377728452E-2</v>
      </c>
      <c r="O22" s="29" t="e">
        <f>#REF!/$L22</f>
        <v>#REF!</v>
      </c>
      <c r="P22" s="29">
        <f t="shared" si="3"/>
        <v>5.6653987305573684E-3</v>
      </c>
      <c r="Q22" s="29" t="e">
        <f>#REF!/$L22</f>
        <v>#REF!</v>
      </c>
    </row>
    <row r="23" spans="1:17" s="7" customFormat="1" ht="15.75" x14ac:dyDescent="0.25">
      <c r="A23" s="36" t="s">
        <v>16</v>
      </c>
      <c r="B23" s="2">
        <v>1484696264.1600001</v>
      </c>
      <c r="C23" s="14">
        <v>82372794.510000005</v>
      </c>
      <c r="D23" s="14">
        <v>33229807.59</v>
      </c>
      <c r="E23" s="14">
        <v>2389984.4</v>
      </c>
      <c r="F23" s="14"/>
      <c r="G23" s="14"/>
      <c r="H23" s="14">
        <v>693527.67</v>
      </c>
      <c r="I23" s="14"/>
      <c r="J23" s="14">
        <v>7868771.4299999997</v>
      </c>
      <c r="K23" s="14"/>
      <c r="L23" s="32">
        <f>SUM(B23:K23)</f>
        <v>1611251149.7600002</v>
      </c>
      <c r="M23" s="29">
        <f t="shared" si="1"/>
        <v>0.92145551882532351</v>
      </c>
      <c r="N23" s="29">
        <f t="shared" si="2"/>
        <v>5.1123497737934669E-2</v>
      </c>
      <c r="O23" s="29" t="e">
        <f>#REF!/$L23</f>
        <v>#REF!</v>
      </c>
      <c r="P23" s="29">
        <f t="shared" si="3"/>
        <v>0</v>
      </c>
      <c r="Q23" s="29" t="e">
        <f>#REF!/$L23</f>
        <v>#REF!</v>
      </c>
    </row>
    <row r="24" spans="1:17" s="7" customFormat="1" ht="15.75" x14ac:dyDescent="0.25">
      <c r="A24" s="1" t="s">
        <v>24</v>
      </c>
      <c r="B24" s="2">
        <v>3023236682.4499998</v>
      </c>
      <c r="C24" s="14">
        <v>72005789.349999994</v>
      </c>
      <c r="D24" s="14">
        <v>20041808.59</v>
      </c>
      <c r="E24" s="14">
        <v>2602909.65</v>
      </c>
      <c r="F24" s="14"/>
      <c r="G24" s="14"/>
      <c r="H24" s="14">
        <v>680033.01</v>
      </c>
      <c r="I24" s="14">
        <v>19509918.699999999</v>
      </c>
      <c r="J24" s="14">
        <v>25710955.27</v>
      </c>
      <c r="K24" s="14"/>
      <c r="L24" s="32">
        <f t="shared" si="0"/>
        <v>3163788097.02</v>
      </c>
      <c r="M24" s="29">
        <f t="shared" si="1"/>
        <v>0.95557495942841852</v>
      </c>
      <c r="N24" s="29">
        <f t="shared" si="2"/>
        <v>2.2759359079017612E-2</v>
      </c>
      <c r="O24" s="29" t="e">
        <f>#REF!/$L24</f>
        <v>#REF!</v>
      </c>
      <c r="P24" s="29">
        <f t="shared" si="3"/>
        <v>6.1666325625210376E-3</v>
      </c>
      <c r="Q24" s="29" t="e">
        <f>#REF!/$L24</f>
        <v>#REF!</v>
      </c>
    </row>
    <row r="25" spans="1:17" s="7" customFormat="1" ht="15.75" x14ac:dyDescent="0.25">
      <c r="A25" s="1" t="s">
        <v>17</v>
      </c>
      <c r="B25" s="2">
        <v>2247226948.2600002</v>
      </c>
      <c r="C25" s="14">
        <v>123648373.92</v>
      </c>
      <c r="D25" s="14">
        <v>41769365.259999998</v>
      </c>
      <c r="E25" s="14">
        <v>3375621.43</v>
      </c>
      <c r="F25" s="14"/>
      <c r="G25" s="14">
        <v>20140.400000000001</v>
      </c>
      <c r="H25" s="14">
        <v>3760802.53</v>
      </c>
      <c r="I25" s="14"/>
      <c r="J25" s="14">
        <v>12286642.66</v>
      </c>
      <c r="K25" s="14"/>
      <c r="L25" s="32">
        <f t="shared" si="0"/>
        <v>2432087894.4600005</v>
      </c>
      <c r="M25" s="29">
        <f t="shared" si="1"/>
        <v>0.92399084481235605</v>
      </c>
      <c r="N25" s="29">
        <f t="shared" si="2"/>
        <v>5.084042159892984E-2</v>
      </c>
      <c r="O25" s="29" t="e">
        <f>#REF!/$L25</f>
        <v>#REF!</v>
      </c>
      <c r="P25" s="29">
        <f t="shared" si="3"/>
        <v>0</v>
      </c>
      <c r="Q25" s="29" t="e">
        <f>#REF!/$L25</f>
        <v>#REF!</v>
      </c>
    </row>
    <row r="26" spans="1:17" s="7" customFormat="1" ht="15.75" x14ac:dyDescent="0.25">
      <c r="A26" s="1" t="s">
        <v>18</v>
      </c>
      <c r="B26" s="2">
        <v>998572770.42999995</v>
      </c>
      <c r="C26" s="14">
        <v>64840483.509999998</v>
      </c>
      <c r="D26" s="14">
        <v>28352588.719999999</v>
      </c>
      <c r="E26" s="14">
        <v>1820507.08</v>
      </c>
      <c r="F26" s="14"/>
      <c r="G26" s="14"/>
      <c r="H26" s="14"/>
      <c r="I26" s="14"/>
      <c r="J26" s="14">
        <v>3820408.02</v>
      </c>
      <c r="K26" s="14"/>
      <c r="L26" s="32">
        <f t="shared" si="0"/>
        <v>1097406757.7599998</v>
      </c>
      <c r="M26" s="29">
        <f t="shared" si="1"/>
        <v>0.90993860149746353</v>
      </c>
      <c r="N26" s="29">
        <f t="shared" si="2"/>
        <v>5.9085187011560625E-2</v>
      </c>
      <c r="O26" s="29" t="e">
        <f>#REF!/$L26</f>
        <v>#REF!</v>
      </c>
      <c r="P26" s="29">
        <f t="shared" si="3"/>
        <v>0</v>
      </c>
      <c r="Q26" s="29" t="e">
        <f>#REF!/$L26</f>
        <v>#REF!</v>
      </c>
    </row>
    <row r="27" spans="1:17" s="7" customFormat="1" ht="15.75" x14ac:dyDescent="0.25">
      <c r="A27" s="1" t="s">
        <v>19</v>
      </c>
      <c r="B27" s="2">
        <v>1055199638.98</v>
      </c>
      <c r="C27" s="14">
        <v>60916968.789999999</v>
      </c>
      <c r="D27" s="14">
        <v>22061521.539999999</v>
      </c>
      <c r="E27" s="14">
        <v>1783652.66</v>
      </c>
      <c r="F27" s="14"/>
      <c r="G27" s="14">
        <v>10000</v>
      </c>
      <c r="H27" s="14"/>
      <c r="I27" s="14">
        <v>13736</v>
      </c>
      <c r="J27" s="14">
        <v>5352528.24</v>
      </c>
      <c r="K27" s="14"/>
      <c r="L27" s="32">
        <f t="shared" si="0"/>
        <v>1145338046.21</v>
      </c>
      <c r="M27" s="29">
        <f t="shared" si="1"/>
        <v>0.92129973545515753</v>
      </c>
      <c r="N27" s="29">
        <f t="shared" si="2"/>
        <v>5.3186890099022124E-2</v>
      </c>
      <c r="O27" s="29" t="e">
        <f>#REF!/$L27</f>
        <v>#REF!</v>
      </c>
      <c r="P27" s="29">
        <f t="shared" si="3"/>
        <v>1.1992965784602493E-5</v>
      </c>
      <c r="Q27" s="29" t="e">
        <f>#REF!/$L27</f>
        <v>#REF!</v>
      </c>
    </row>
    <row r="28" spans="1:17" s="7" customFormat="1" ht="15.75" x14ac:dyDescent="0.25">
      <c r="A28" s="1" t="s">
        <v>20</v>
      </c>
      <c r="B28" s="2">
        <v>903732981.76999998</v>
      </c>
      <c r="C28" s="14">
        <v>56941850.509999998</v>
      </c>
      <c r="D28" s="14">
        <v>21459385.27</v>
      </c>
      <c r="E28" s="14">
        <v>1723435.68</v>
      </c>
      <c r="F28" s="14"/>
      <c r="G28" s="14"/>
      <c r="H28" s="14">
        <v>131246.64000000001</v>
      </c>
      <c r="I28" s="14"/>
      <c r="J28" s="14">
        <v>3327245.22</v>
      </c>
      <c r="K28" s="14"/>
      <c r="L28" s="32">
        <f t="shared" si="0"/>
        <v>987316145.08999991</v>
      </c>
      <c r="M28" s="29">
        <f t="shared" si="1"/>
        <v>0.91534306034023094</v>
      </c>
      <c r="N28" s="29">
        <f t="shared" si="2"/>
        <v>5.7673371182246191E-2</v>
      </c>
      <c r="O28" s="29" t="e">
        <f>#REF!/$L28</f>
        <v>#REF!</v>
      </c>
      <c r="P28" s="29">
        <f t="shared" si="3"/>
        <v>0</v>
      </c>
      <c r="Q28" s="29" t="e">
        <f>#REF!/$L28</f>
        <v>#REF!</v>
      </c>
    </row>
    <row r="29" spans="1:17" s="7" customFormat="1" ht="31.5" x14ac:dyDescent="0.25">
      <c r="A29" s="16" t="s">
        <v>26</v>
      </c>
      <c r="B29" s="11">
        <f>SUM(B8:B28)</f>
        <v>30943485843.330002</v>
      </c>
      <c r="C29" s="11">
        <f t="shared" ref="C29:I29" si="4">SUM(C8:C28)</f>
        <v>1690685727.77</v>
      </c>
      <c r="D29" s="11">
        <f>SUM(D8:D28)</f>
        <v>609783583.90999997</v>
      </c>
      <c r="E29" s="11">
        <f t="shared" si="4"/>
        <v>45830767.459999993</v>
      </c>
      <c r="F29" s="11">
        <f>SUM(F8:F28)</f>
        <v>152106</v>
      </c>
      <c r="G29" s="11">
        <f>SUM(G8:G28)</f>
        <v>180280.8</v>
      </c>
      <c r="H29" s="11">
        <f>SUM(H8:H28)</f>
        <v>9257208.9600000009</v>
      </c>
      <c r="I29" s="11">
        <f t="shared" si="4"/>
        <v>36482716</v>
      </c>
      <c r="J29" s="11">
        <f>SUM(J8:J28)</f>
        <v>146746286.61000004</v>
      </c>
      <c r="K29" s="11">
        <f>SUM(K8:K28)</f>
        <v>0</v>
      </c>
      <c r="L29" s="30">
        <f>SUM(L8:L28)</f>
        <v>33482604520.84</v>
      </c>
      <c r="M29" s="29">
        <f t="shared" si="1"/>
        <v>0.92416603445739653</v>
      </c>
      <c r="N29" s="29">
        <f t="shared" si="2"/>
        <v>5.0494450833945596E-2</v>
      </c>
      <c r="O29" s="29" t="e">
        <f>#REF!/$L29</f>
        <v>#REF!</v>
      </c>
      <c r="P29" s="29">
        <f t="shared" si="3"/>
        <v>1.0896020940453629E-3</v>
      </c>
      <c r="Q29" s="29" t="e">
        <f>#REF!/$L29</f>
        <v>#REF!</v>
      </c>
    </row>
    <row r="30" spans="1:17" s="7" customFormat="1" ht="15.75" x14ac:dyDescent="0.25">
      <c r="A30" s="1" t="s">
        <v>21</v>
      </c>
      <c r="B30" s="2">
        <v>4385469502.7200003</v>
      </c>
      <c r="C30" s="14">
        <v>298664833.20999998</v>
      </c>
      <c r="D30" s="14">
        <v>94181552.700000003</v>
      </c>
      <c r="E30" s="14">
        <v>5335556.5199999996</v>
      </c>
      <c r="F30" s="14"/>
      <c r="G30" s="14">
        <v>80140.399999999994</v>
      </c>
      <c r="H30" s="14">
        <v>31612245.66</v>
      </c>
      <c r="I30" s="14"/>
      <c r="J30" s="14">
        <v>14989764.880000001</v>
      </c>
      <c r="K30" s="14"/>
      <c r="L30" s="32">
        <f>SUM(B30:K30)</f>
        <v>4830333596.0900002</v>
      </c>
      <c r="M30" s="29">
        <f t="shared" si="1"/>
        <v>0.90790199382293113</v>
      </c>
      <c r="N30" s="29">
        <f t="shared" si="2"/>
        <v>6.183109867437718E-2</v>
      </c>
      <c r="O30" s="29" t="e">
        <f>#REF!/$L30</f>
        <v>#REF!</v>
      </c>
      <c r="P30" s="29">
        <f t="shared" si="3"/>
        <v>0</v>
      </c>
      <c r="Q30" s="29" t="e">
        <f>#REF!/$L30</f>
        <v>#REF!</v>
      </c>
    </row>
    <row r="31" spans="1:17" s="7" customFormat="1" ht="15.75" x14ac:dyDescent="0.25">
      <c r="A31" s="1" t="s">
        <v>22</v>
      </c>
      <c r="B31" s="2">
        <v>8641391135.1599998</v>
      </c>
      <c r="C31" s="14">
        <v>476220316.01999998</v>
      </c>
      <c r="D31" s="14">
        <v>137352474.03</v>
      </c>
      <c r="E31" s="14">
        <v>10149308.289999999</v>
      </c>
      <c r="F31" s="14">
        <v>50000</v>
      </c>
      <c r="G31" s="14">
        <v>40140.400000000001</v>
      </c>
      <c r="H31" s="14">
        <v>12178434.02</v>
      </c>
      <c r="I31" s="14">
        <v>70933.820000000007</v>
      </c>
      <c r="J31" s="14">
        <v>29469282.129999999</v>
      </c>
      <c r="K31" s="14"/>
      <c r="L31" s="32">
        <f>SUM(B31:K31)</f>
        <v>9306922023.8700008</v>
      </c>
      <c r="M31" s="29">
        <f t="shared" si="1"/>
        <v>0.92849076343359538</v>
      </c>
      <c r="N31" s="29">
        <f t="shared" si="2"/>
        <v>5.1168400766505855E-2</v>
      </c>
      <c r="O31" s="29" t="e">
        <f>#REF!/$L31</f>
        <v>#REF!</v>
      </c>
      <c r="P31" s="29">
        <f t="shared" si="3"/>
        <v>7.621619673837595E-6</v>
      </c>
      <c r="Q31" s="29" t="e">
        <f>#REF!/$L31</f>
        <v>#REF!</v>
      </c>
    </row>
    <row r="32" spans="1:17" ht="15.75" x14ac:dyDescent="0.25">
      <c r="A32" s="8" t="s">
        <v>23</v>
      </c>
      <c r="B32" s="10">
        <f>10764667907.87+235558.58</f>
        <v>10764903466.450001</v>
      </c>
      <c r="C32" s="15">
        <f>744086413.02+27870.44</f>
        <v>744114283.46000004</v>
      </c>
      <c r="D32" s="15">
        <f>227124719.88+16320</f>
        <v>227141039.88</v>
      </c>
      <c r="E32" s="15">
        <v>11677781.92</v>
      </c>
      <c r="F32" s="15">
        <v>100000</v>
      </c>
      <c r="G32" s="15">
        <v>160561.60000000001</v>
      </c>
      <c r="H32" s="15">
        <v>8129719.6600000001</v>
      </c>
      <c r="I32" s="15">
        <v>634140.56000000006</v>
      </c>
      <c r="J32" s="15">
        <v>49199398.289999999</v>
      </c>
      <c r="K32" s="15"/>
      <c r="L32" s="32">
        <f>SUM(B32:K32)</f>
        <v>11806060391.82</v>
      </c>
      <c r="M32" s="29">
        <f t="shared" si="1"/>
        <v>0.91181165513168305</v>
      </c>
      <c r="N32" s="29">
        <f t="shared" si="2"/>
        <v>6.302816170376109E-2</v>
      </c>
      <c r="O32" s="29" t="e">
        <f>#REF!/$L32</f>
        <v>#REF!</v>
      </c>
      <c r="P32" s="29">
        <f t="shared" si="3"/>
        <v>5.3713138757055107E-5</v>
      </c>
      <c r="Q32" s="29" t="e">
        <f>#REF!/$L32</f>
        <v>#REF!</v>
      </c>
    </row>
    <row r="33" spans="1:17" x14ac:dyDescent="0.25">
      <c r="A33" s="18" t="s">
        <v>27</v>
      </c>
      <c r="B33" s="11">
        <f>SUM(B30:B32)</f>
        <v>23791764104.330002</v>
      </c>
      <c r="C33" s="11">
        <f t="shared" ref="C33:J33" si="5">SUM(C30:C32)</f>
        <v>1518999432.6900001</v>
      </c>
      <c r="D33" s="11">
        <f t="shared" si="5"/>
        <v>458675066.61000001</v>
      </c>
      <c r="E33" s="11">
        <f t="shared" si="5"/>
        <v>27162646.729999997</v>
      </c>
      <c r="F33" s="11">
        <f t="shared" si="5"/>
        <v>150000</v>
      </c>
      <c r="G33" s="11">
        <f t="shared" si="5"/>
        <v>280842.40000000002</v>
      </c>
      <c r="H33" s="11">
        <f t="shared" si="5"/>
        <v>51920399.340000004</v>
      </c>
      <c r="I33" s="11">
        <f t="shared" si="5"/>
        <v>705074.38000000012</v>
      </c>
      <c r="J33" s="11">
        <f t="shared" si="5"/>
        <v>93658445.299999997</v>
      </c>
      <c r="K33" s="37">
        <v>41141399.649999999</v>
      </c>
      <c r="L33" s="17">
        <f>SUM(B33:K33)</f>
        <v>25984457411.430004</v>
      </c>
      <c r="M33" s="29">
        <f t="shared" si="1"/>
        <v>0.91561519748588305</v>
      </c>
      <c r="N33" s="29">
        <f t="shared" si="2"/>
        <v>5.8458000820976345E-2</v>
      </c>
      <c r="O33" s="29" t="e">
        <f>#REF!/$L33</f>
        <v>#REF!</v>
      </c>
      <c r="P33" s="29">
        <f t="shared" si="3"/>
        <v>2.7134466147823163E-5</v>
      </c>
      <c r="Q33" s="29" t="e">
        <f>#REF!/$L33</f>
        <v>#REF!</v>
      </c>
    </row>
    <row r="34" spans="1:17" ht="31.5" customHeight="1" thickBot="1" x14ac:dyDescent="0.3">
      <c r="A34" s="26" t="s">
        <v>0</v>
      </c>
      <c r="B34" s="33">
        <f t="shared" ref="B34:H34" si="6">B29+B33</f>
        <v>54735249947.660004</v>
      </c>
      <c r="C34" s="33">
        <f t="shared" si="6"/>
        <v>3209685160.46</v>
      </c>
      <c r="D34" s="33">
        <f t="shared" si="6"/>
        <v>1068458650.52</v>
      </c>
      <c r="E34" s="33">
        <f t="shared" si="6"/>
        <v>72993414.189999998</v>
      </c>
      <c r="F34" s="33">
        <f t="shared" si="6"/>
        <v>302106</v>
      </c>
      <c r="G34" s="33">
        <f t="shared" si="6"/>
        <v>461123.2</v>
      </c>
      <c r="H34" s="33">
        <f t="shared" si="6"/>
        <v>61177608.300000004</v>
      </c>
      <c r="I34" s="33">
        <f t="shared" ref="I34" si="7">I29+I33</f>
        <v>37187790.380000003</v>
      </c>
      <c r="J34" s="33">
        <f>J29+J33</f>
        <v>240404731.91000003</v>
      </c>
      <c r="K34" s="33">
        <f>K29+K33</f>
        <v>41141399.649999999</v>
      </c>
      <c r="L34" s="27">
        <f>L33+L29</f>
        <v>59467061932.270004</v>
      </c>
      <c r="M34" s="29">
        <f t="shared" si="1"/>
        <v>0.92042969955369081</v>
      </c>
      <c r="N34" s="29">
        <f t="shared" si="2"/>
        <v>5.3974167483096275E-2</v>
      </c>
      <c r="O34" s="29" t="e">
        <f>#REF!/$L34</f>
        <v>#REF!</v>
      </c>
      <c r="P34" s="29">
        <f t="shared" si="3"/>
        <v>6.253510627842187E-4</v>
      </c>
      <c r="Q34" s="29" t="e">
        <f>#REF!/$L34</f>
        <v>#REF!</v>
      </c>
    </row>
    <row r="35" spans="1:17" x14ac:dyDescent="0.25">
      <c r="L35" s="9">
        <f>L34+B37+B38+B39+B40+B42</f>
        <v>83591734064.640015</v>
      </c>
      <c r="M35" s="25"/>
    </row>
    <row r="36" spans="1:17" ht="30" customHeight="1" x14ac:dyDescent="0.25">
      <c r="A36" s="40" t="s">
        <v>36</v>
      </c>
      <c r="B36" s="40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7" x14ac:dyDescent="0.25">
      <c r="A37" s="23" t="s">
        <v>34</v>
      </c>
      <c r="B37" s="9">
        <f>656766928.65+2557146308.5</f>
        <v>3213913237.1500001</v>
      </c>
    </row>
    <row r="38" spans="1:17" x14ac:dyDescent="0.25">
      <c r="A38" s="23" t="s">
        <v>35</v>
      </c>
      <c r="B38" s="9">
        <v>880009409.19000006</v>
      </c>
      <c r="M38" s="25"/>
    </row>
    <row r="39" spans="1:17" ht="45" x14ac:dyDescent="0.25">
      <c r="A39" s="22" t="s">
        <v>44</v>
      </c>
      <c r="B39" s="9">
        <v>4872270159.3000002</v>
      </c>
    </row>
    <row r="40" spans="1:17" ht="45" x14ac:dyDescent="0.25">
      <c r="A40" s="22" t="s">
        <v>45</v>
      </c>
      <c r="B40" s="9">
        <v>15153937508.73</v>
      </c>
    </row>
    <row r="41" spans="1:17" x14ac:dyDescent="0.25">
      <c r="A41" s="23"/>
    </row>
    <row r="42" spans="1:17" ht="30" x14ac:dyDescent="0.25">
      <c r="A42" s="23" t="s">
        <v>37</v>
      </c>
      <c r="B42" s="9">
        <v>4541818</v>
      </c>
    </row>
  </sheetData>
  <mergeCells count="3">
    <mergeCell ref="A3:L3"/>
    <mergeCell ref="B4:I4"/>
    <mergeCell ref="A36:B3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Пенсии ФСД ЕДВ</vt:lpstr>
      <vt:lpstr>'Пенсии ФСД ЕДВ'!Область_печати</vt:lpstr>
    </vt:vector>
  </TitlesOfParts>
  <Company>opfr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Л.П.</dc:creator>
  <cp:lastModifiedBy>Арамхиева Наталья Зориктуевна</cp:lastModifiedBy>
  <cp:lastPrinted>2023-01-26T09:26:33Z</cp:lastPrinted>
  <dcterms:created xsi:type="dcterms:W3CDTF">2014-07-10T06:51:25Z</dcterms:created>
  <dcterms:modified xsi:type="dcterms:W3CDTF">2024-04-11T03:16:25Z</dcterms:modified>
</cp:coreProperties>
</file>